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eve\Documents\Vancouver Thunderbirds\1500m Night\"/>
    </mc:Choice>
  </mc:AlternateContent>
  <bookViews>
    <workbookView xWindow="0" yWindow="0" windowWidth="28800" windowHeight="11865"/>
  </bookViews>
  <sheets>
    <sheet name="Sections" sheetId="1" r:id="rId1"/>
    <sheet name="Schedu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E97" i="1"/>
  <c r="D97" i="1"/>
  <c r="C97" i="1"/>
  <c r="B97" i="1"/>
  <c r="A97" i="1"/>
  <c r="F96" i="1"/>
  <c r="E96" i="1"/>
  <c r="D96" i="1"/>
  <c r="C96" i="1"/>
  <c r="B96" i="1"/>
  <c r="A96" i="1"/>
  <c r="F95" i="1"/>
  <c r="E95" i="1"/>
  <c r="D95" i="1"/>
  <c r="C95" i="1"/>
  <c r="B95" i="1"/>
  <c r="A95" i="1"/>
  <c r="F94" i="1"/>
  <c r="E94" i="1"/>
  <c r="D94" i="1"/>
  <c r="C94" i="1"/>
  <c r="B94" i="1"/>
  <c r="A94" i="1"/>
  <c r="F93" i="1"/>
  <c r="E93" i="1"/>
  <c r="D93" i="1"/>
  <c r="C93" i="1"/>
  <c r="B93" i="1"/>
  <c r="A93" i="1"/>
  <c r="F92" i="1"/>
  <c r="E92" i="1"/>
  <c r="D92" i="1"/>
  <c r="C92" i="1"/>
  <c r="B92" i="1"/>
  <c r="A92" i="1"/>
  <c r="F91" i="1"/>
  <c r="E91" i="1"/>
  <c r="D91" i="1"/>
  <c r="C91" i="1"/>
  <c r="B91" i="1"/>
  <c r="A91" i="1"/>
  <c r="F90" i="1"/>
  <c r="E90" i="1"/>
  <c r="D90" i="1"/>
  <c r="C90" i="1"/>
  <c r="B90" i="1"/>
  <c r="A90" i="1"/>
  <c r="F89" i="1"/>
  <c r="E89" i="1"/>
  <c r="D89" i="1"/>
  <c r="C89" i="1"/>
  <c r="B89" i="1"/>
  <c r="A89" i="1"/>
  <c r="F88" i="1"/>
  <c r="E88" i="1"/>
  <c r="D88" i="1"/>
  <c r="C88" i="1"/>
  <c r="B88" i="1"/>
  <c r="A88" i="1"/>
  <c r="F87" i="1"/>
  <c r="E87" i="1"/>
  <c r="D87" i="1"/>
  <c r="C87" i="1"/>
  <c r="B87" i="1"/>
  <c r="A87" i="1"/>
  <c r="F86" i="1"/>
  <c r="E86" i="1"/>
  <c r="D86" i="1"/>
  <c r="C86" i="1"/>
  <c r="B86" i="1"/>
  <c r="A86" i="1"/>
  <c r="F84" i="1"/>
  <c r="E84" i="1"/>
  <c r="D84" i="1"/>
  <c r="C84" i="1"/>
  <c r="B84" i="1"/>
  <c r="A84" i="1"/>
  <c r="F83" i="1"/>
  <c r="E83" i="1"/>
  <c r="D83" i="1"/>
  <c r="C83" i="1"/>
  <c r="B83" i="1"/>
  <c r="A83" i="1"/>
  <c r="F82" i="1"/>
  <c r="E82" i="1"/>
  <c r="D82" i="1"/>
  <c r="C82" i="1"/>
  <c r="B82" i="1"/>
  <c r="A82" i="1"/>
  <c r="F81" i="1"/>
  <c r="E81" i="1"/>
  <c r="D81" i="1"/>
  <c r="C81" i="1"/>
  <c r="B81" i="1"/>
  <c r="A81" i="1"/>
  <c r="F80" i="1"/>
  <c r="E80" i="1"/>
  <c r="D80" i="1"/>
  <c r="C80" i="1"/>
  <c r="B80" i="1"/>
  <c r="A80" i="1"/>
  <c r="F79" i="1"/>
  <c r="E79" i="1"/>
  <c r="D79" i="1"/>
  <c r="C79" i="1"/>
  <c r="B79" i="1"/>
  <c r="A79" i="1"/>
  <c r="F78" i="1"/>
  <c r="E78" i="1"/>
  <c r="D78" i="1"/>
  <c r="C78" i="1"/>
  <c r="B78" i="1"/>
  <c r="A78" i="1"/>
  <c r="F77" i="1"/>
  <c r="E77" i="1"/>
  <c r="D77" i="1"/>
  <c r="C77" i="1"/>
  <c r="B77" i="1"/>
  <c r="A77" i="1"/>
  <c r="F76" i="1"/>
  <c r="E76" i="1"/>
  <c r="D76" i="1"/>
  <c r="C76" i="1"/>
  <c r="B76" i="1"/>
  <c r="A76" i="1"/>
  <c r="F75" i="1"/>
  <c r="E75" i="1"/>
  <c r="D75" i="1"/>
  <c r="C75" i="1"/>
  <c r="B75" i="1"/>
  <c r="A75" i="1"/>
  <c r="F74" i="1"/>
  <c r="E74" i="1"/>
  <c r="D74" i="1"/>
  <c r="C74" i="1"/>
  <c r="B74" i="1"/>
  <c r="A74" i="1"/>
  <c r="F73" i="1"/>
  <c r="E73" i="1"/>
  <c r="D73" i="1"/>
  <c r="C73" i="1"/>
  <c r="B73" i="1"/>
  <c r="A73" i="1"/>
  <c r="F71" i="1"/>
  <c r="E71" i="1"/>
  <c r="D71" i="1"/>
  <c r="C71" i="1"/>
  <c r="B71" i="1"/>
  <c r="A71" i="1"/>
  <c r="F70" i="1"/>
  <c r="E70" i="1"/>
  <c r="D70" i="1"/>
  <c r="C70" i="1"/>
  <c r="B70" i="1"/>
  <c r="A70" i="1"/>
  <c r="F69" i="1"/>
  <c r="E69" i="1"/>
  <c r="D69" i="1"/>
  <c r="C69" i="1"/>
  <c r="B69" i="1"/>
  <c r="A69" i="1"/>
  <c r="F68" i="1"/>
  <c r="E68" i="1"/>
  <c r="D68" i="1"/>
  <c r="C68" i="1"/>
  <c r="B68" i="1"/>
  <c r="A68" i="1"/>
  <c r="F67" i="1"/>
  <c r="E67" i="1"/>
  <c r="D67" i="1"/>
  <c r="C67" i="1"/>
  <c r="B67" i="1"/>
  <c r="A67" i="1"/>
  <c r="F66" i="1"/>
  <c r="E66" i="1"/>
  <c r="D66" i="1"/>
  <c r="C66" i="1"/>
  <c r="B66" i="1"/>
  <c r="A66" i="1"/>
  <c r="F65" i="1"/>
  <c r="E65" i="1"/>
  <c r="D65" i="1"/>
  <c r="C65" i="1"/>
  <c r="B65" i="1"/>
  <c r="A65" i="1"/>
  <c r="F64" i="1"/>
  <c r="E64" i="1"/>
  <c r="D64" i="1"/>
  <c r="C64" i="1"/>
  <c r="B64" i="1"/>
  <c r="A64" i="1"/>
  <c r="F63" i="1"/>
  <c r="E63" i="1"/>
  <c r="D63" i="1"/>
  <c r="C63" i="1"/>
  <c r="B63" i="1"/>
  <c r="A63" i="1"/>
  <c r="F62" i="1"/>
  <c r="E62" i="1"/>
  <c r="D62" i="1"/>
  <c r="C62" i="1"/>
  <c r="B62" i="1"/>
  <c r="A62" i="1"/>
  <c r="F61" i="1"/>
  <c r="E61" i="1"/>
  <c r="D61" i="1"/>
  <c r="C61" i="1"/>
  <c r="B61" i="1"/>
  <c r="A61" i="1"/>
  <c r="F59" i="1"/>
  <c r="E59" i="1"/>
  <c r="D59" i="1"/>
  <c r="C59" i="1"/>
  <c r="B59" i="1"/>
  <c r="A59" i="1"/>
  <c r="F58" i="1"/>
  <c r="E58" i="1"/>
  <c r="D58" i="1"/>
  <c r="C58" i="1"/>
  <c r="B58" i="1"/>
  <c r="A58" i="1"/>
  <c r="F57" i="1"/>
  <c r="E57" i="1"/>
  <c r="D57" i="1"/>
  <c r="C57" i="1"/>
  <c r="B57" i="1"/>
  <c r="A57" i="1"/>
  <c r="F56" i="1"/>
  <c r="E56" i="1"/>
  <c r="D56" i="1"/>
  <c r="C56" i="1"/>
  <c r="B56" i="1"/>
  <c r="A56" i="1"/>
  <c r="F55" i="1"/>
  <c r="E55" i="1"/>
  <c r="D55" i="1"/>
  <c r="C55" i="1"/>
  <c r="B55" i="1"/>
  <c r="A55" i="1"/>
  <c r="F54" i="1"/>
  <c r="E54" i="1"/>
  <c r="D54" i="1"/>
  <c r="C54" i="1"/>
  <c r="B54" i="1"/>
  <c r="A54" i="1"/>
  <c r="F53" i="1"/>
  <c r="E53" i="1"/>
  <c r="D53" i="1"/>
  <c r="C53" i="1"/>
  <c r="B53" i="1"/>
  <c r="A53" i="1"/>
  <c r="F52" i="1"/>
  <c r="E52" i="1"/>
  <c r="D52" i="1"/>
  <c r="C52" i="1"/>
  <c r="B52" i="1"/>
  <c r="A52" i="1"/>
  <c r="F51" i="1"/>
  <c r="E51" i="1"/>
  <c r="D51" i="1"/>
  <c r="C51" i="1"/>
  <c r="B51" i="1"/>
  <c r="A51" i="1"/>
  <c r="F50" i="1"/>
  <c r="E50" i="1"/>
  <c r="D50" i="1"/>
  <c r="C50" i="1"/>
  <c r="B50" i="1"/>
  <c r="A50" i="1"/>
  <c r="F48" i="1"/>
  <c r="E48" i="1"/>
  <c r="D48" i="1"/>
  <c r="C48" i="1"/>
  <c r="B48" i="1"/>
  <c r="A48" i="1"/>
  <c r="F47" i="1"/>
  <c r="E47" i="1"/>
  <c r="D47" i="1"/>
  <c r="C47" i="1"/>
  <c r="B47" i="1"/>
  <c r="A47" i="1"/>
  <c r="F46" i="1"/>
  <c r="E46" i="1"/>
  <c r="D46" i="1"/>
  <c r="C46" i="1"/>
  <c r="B46" i="1"/>
  <c r="A46" i="1"/>
  <c r="F45" i="1"/>
  <c r="E45" i="1"/>
  <c r="D45" i="1"/>
  <c r="C45" i="1"/>
  <c r="B45" i="1"/>
  <c r="A45" i="1"/>
  <c r="F44" i="1"/>
  <c r="E44" i="1"/>
  <c r="D44" i="1"/>
  <c r="C44" i="1"/>
  <c r="B44" i="1"/>
  <c r="A44" i="1"/>
  <c r="F43" i="1"/>
  <c r="E43" i="1"/>
  <c r="D43" i="1"/>
  <c r="C43" i="1"/>
  <c r="B43" i="1"/>
  <c r="A43" i="1"/>
  <c r="F42" i="1"/>
  <c r="E42" i="1"/>
  <c r="D42" i="1"/>
  <c r="C42" i="1"/>
  <c r="B42" i="1"/>
  <c r="A42" i="1"/>
  <c r="F41" i="1"/>
  <c r="E41" i="1"/>
  <c r="D41" i="1"/>
  <c r="C41" i="1"/>
  <c r="B41" i="1"/>
  <c r="A41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F36" i="1"/>
  <c r="E36" i="1"/>
  <c r="D36" i="1"/>
  <c r="C36" i="1"/>
  <c r="B36" i="1"/>
  <c r="A36" i="1"/>
  <c r="F35" i="1"/>
  <c r="E35" i="1"/>
  <c r="D35" i="1"/>
  <c r="C35" i="1"/>
  <c r="B35" i="1"/>
  <c r="A35" i="1"/>
  <c r="F34" i="1"/>
  <c r="E34" i="1"/>
  <c r="D34" i="1"/>
  <c r="C34" i="1"/>
  <c r="B34" i="1"/>
  <c r="A34" i="1"/>
  <c r="F33" i="1"/>
  <c r="E33" i="1"/>
  <c r="D33" i="1"/>
  <c r="C33" i="1"/>
  <c r="B33" i="1"/>
  <c r="A33" i="1"/>
  <c r="F32" i="1"/>
  <c r="E32" i="1"/>
  <c r="D32" i="1"/>
  <c r="C32" i="1"/>
  <c r="B32" i="1"/>
  <c r="A32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F27" i="1"/>
  <c r="E27" i="1"/>
  <c r="D27" i="1"/>
  <c r="C27" i="1"/>
  <c r="B27" i="1"/>
  <c r="A27" i="1"/>
  <c r="F25" i="1"/>
  <c r="E25" i="1"/>
  <c r="D25" i="1"/>
  <c r="C25" i="1"/>
  <c r="B25" i="1"/>
  <c r="A25" i="1"/>
  <c r="F24" i="1"/>
  <c r="E24" i="1"/>
  <c r="D24" i="1"/>
  <c r="C24" i="1"/>
  <c r="B24" i="1"/>
  <c r="A24" i="1"/>
  <c r="F23" i="1"/>
  <c r="E23" i="1"/>
  <c r="D23" i="1"/>
  <c r="C23" i="1"/>
  <c r="B23" i="1"/>
  <c r="A23" i="1"/>
  <c r="F22" i="1"/>
  <c r="E22" i="1"/>
  <c r="D22" i="1"/>
  <c r="C22" i="1"/>
  <c r="B22" i="1"/>
  <c r="A22" i="1"/>
  <c r="F21" i="1"/>
  <c r="E21" i="1"/>
  <c r="D21" i="1"/>
  <c r="C21" i="1"/>
  <c r="B21" i="1"/>
  <c r="A21" i="1"/>
  <c r="F20" i="1"/>
  <c r="E20" i="1"/>
  <c r="D20" i="1"/>
  <c r="C20" i="1"/>
  <c r="B20" i="1"/>
  <c r="A20" i="1"/>
  <c r="F19" i="1"/>
  <c r="E19" i="1"/>
  <c r="D19" i="1"/>
  <c r="C19" i="1"/>
  <c r="B19" i="1"/>
  <c r="A19" i="1"/>
  <c r="F18" i="1"/>
  <c r="E18" i="1"/>
  <c r="D18" i="1"/>
  <c r="C18" i="1"/>
  <c r="B18" i="1"/>
  <c r="A18" i="1"/>
  <c r="F17" i="1"/>
  <c r="E17" i="1"/>
  <c r="D17" i="1"/>
  <c r="C17" i="1"/>
  <c r="B17" i="1"/>
  <c r="A17" i="1"/>
  <c r="F16" i="1"/>
  <c r="E16" i="1"/>
  <c r="D16" i="1"/>
  <c r="C16" i="1"/>
  <c r="B16" i="1"/>
  <c r="A16" i="1"/>
  <c r="F15" i="1"/>
  <c r="E15" i="1"/>
  <c r="D15" i="1"/>
  <c r="C15" i="1"/>
  <c r="B15" i="1"/>
  <c r="A15" i="1"/>
  <c r="F14" i="1"/>
  <c r="E14" i="1"/>
  <c r="D14" i="1"/>
  <c r="C14" i="1"/>
  <c r="B14" i="1"/>
  <c r="A14" i="1"/>
  <c r="F12" i="1"/>
  <c r="E12" i="1"/>
  <c r="D12" i="1"/>
  <c r="C12" i="1"/>
  <c r="B12" i="1"/>
  <c r="A12" i="1"/>
  <c r="F11" i="1"/>
  <c r="E11" i="1"/>
  <c r="D11" i="1"/>
  <c r="C11" i="1"/>
  <c r="B11" i="1"/>
  <c r="A11" i="1"/>
  <c r="F10" i="1"/>
  <c r="E10" i="1"/>
  <c r="D10" i="1"/>
  <c r="C10" i="1"/>
  <c r="B10" i="1"/>
  <c r="A10" i="1"/>
  <c r="F9" i="1"/>
  <c r="E9" i="1"/>
  <c r="D9" i="1"/>
  <c r="C9" i="1"/>
  <c r="B9" i="1"/>
  <c r="A9" i="1"/>
  <c r="F8" i="1"/>
  <c r="E8" i="1"/>
  <c r="D8" i="1"/>
  <c r="C8" i="1"/>
  <c r="B8" i="1"/>
  <c r="A8" i="1"/>
  <c r="F7" i="1"/>
  <c r="E7" i="1"/>
  <c r="D7" i="1"/>
  <c r="C7" i="1"/>
  <c r="B7" i="1"/>
  <c r="A7" i="1"/>
  <c r="F6" i="1"/>
  <c r="E6" i="1"/>
  <c r="D6" i="1"/>
  <c r="C6" i="1"/>
  <c r="B6" i="1"/>
  <c r="A6" i="1"/>
  <c r="F5" i="1"/>
  <c r="E5" i="1"/>
  <c r="D5" i="1"/>
  <c r="C5" i="1"/>
  <c r="B5" i="1"/>
  <c r="A5" i="1"/>
  <c r="F4" i="1"/>
  <c r="E4" i="1"/>
  <c r="D4" i="1"/>
  <c r="C4" i="1"/>
  <c r="B4" i="1"/>
  <c r="A4" i="1"/>
  <c r="F3" i="1"/>
  <c r="E3" i="1"/>
  <c r="D3" i="1"/>
  <c r="C3" i="1"/>
  <c r="B3" i="1"/>
  <c r="A3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<sst xmlns="http://schemas.openxmlformats.org/spreadsheetml/2006/main" count="63" uniqueCount="52">
  <si>
    <t>FIRST NAME</t>
  </si>
  <si>
    <t>LAST NAME</t>
  </si>
  <si>
    <t>GENDER</t>
  </si>
  <si>
    <t>TEAM NAME</t>
  </si>
  <si>
    <t>TEAM CODE</t>
  </si>
  <si>
    <t>SEED</t>
  </si>
  <si>
    <t>PACER</t>
  </si>
  <si>
    <t>SECTION</t>
  </si>
  <si>
    <t>START TIME</t>
  </si>
  <si>
    <t>*Pacer</t>
  </si>
  <si>
    <t>HP W</t>
  </si>
  <si>
    <t>9:00pm</t>
  </si>
  <si>
    <t>*2nd Pacer</t>
  </si>
  <si>
    <t>Open W 2</t>
  </si>
  <si>
    <t>8:40pm</t>
  </si>
  <si>
    <t>Open W 1</t>
  </si>
  <si>
    <t>8:20pm</t>
  </si>
  <si>
    <t>HP M 2</t>
  </si>
  <si>
    <t>9:10pm</t>
  </si>
  <si>
    <t>HP M 1</t>
  </si>
  <si>
    <t>8:50pm</t>
  </si>
  <si>
    <t>Open M 3</t>
  </si>
  <si>
    <t>8:30pm</t>
  </si>
  <si>
    <t>Open M 2</t>
  </si>
  <si>
    <t>8:10pm</t>
  </si>
  <si>
    <t>Open M 1</t>
  </si>
  <si>
    <t>8:00pm</t>
  </si>
  <si>
    <t>Open Men 1</t>
  </si>
  <si>
    <t>Open Men 2</t>
  </si>
  <si>
    <t>Open Women 1</t>
  </si>
  <si>
    <t>Open Men 3</t>
  </si>
  <si>
    <t>Open Women 2</t>
  </si>
  <si>
    <t>HP Men 1</t>
  </si>
  <si>
    <t>HP Women</t>
  </si>
  <si>
    <t>HP Men 2</t>
  </si>
  <si>
    <t>Check In at Start</t>
  </si>
  <si>
    <t>7:45-7:50pm</t>
  </si>
  <si>
    <t>7:55-8:00pm</t>
  </si>
  <si>
    <t>8:05-8:10pm</t>
  </si>
  <si>
    <t>8:15-8:20pm</t>
  </si>
  <si>
    <t>8:25-8:30pm</t>
  </si>
  <si>
    <t>8:35-8:40pm</t>
  </si>
  <si>
    <t>8:45-8:50pm</t>
  </si>
  <si>
    <t>8:55-9:00pm</t>
  </si>
  <si>
    <t>Section</t>
  </si>
  <si>
    <t>Start Time</t>
  </si>
  <si>
    <t>2:12 @ 800m, 3:18 @ 1200m</t>
  </si>
  <si>
    <t>PACE TARGET</t>
  </si>
  <si>
    <t>1:59 @ 800m, 2:59 @ 1200m</t>
  </si>
  <si>
    <t>2:03 @ 800m, 3:05 @ 1200m</t>
  </si>
  <si>
    <t>2:07 @ 800m, 3:11 @ 1200m</t>
  </si>
  <si>
    <t>2:17 @ 800m, 3:26 @ 1200m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</si>
</sst>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3.7109375" bestFit="1" customWidth="1"/>
    <col min="2" max="2" width="13.140625" bestFit="1" customWidth="1"/>
    <col min="3" max="3" width="8.140625" bestFit="1" customWidth="1"/>
    <col min="4" max="4" width="36.140625" bestFit="1" customWidth="1"/>
    <col min="5" max="5" width="11.28515625" bestFit="1" customWidth="1"/>
    <col min="6" max="6" width="7.140625" bestFit="1" customWidth="1"/>
    <col min="7" max="7" width="10.5703125" bestFit="1" customWidth="1"/>
    <col min="8" max="8" width="9.5703125" bestFit="1" customWidth="1"/>
    <col min="9" max="9" width="11.28515625" bestFit="1" customWidth="1"/>
    <col min="10" max="10" width="25.5703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47</v>
      </c>
    </row>
    <row r="2" spans="1:12" x14ac:dyDescent="0.25">
      <c r="A2" t="str">
        <f>"Glynis"</f>
        <v>Glynis</v>
      </c>
      <c r="B2" t="str">
        <f>"Sim"</f>
        <v>Sim</v>
      </c>
      <c r="C2" t="str">
        <f t="shared" ref="C2:C12" si="0">"F"</f>
        <v>F</v>
      </c>
      <c r="D2" t="str">
        <f>"Vancouver Thunderbirds"</f>
        <v>Vancouver Thunderbirds</v>
      </c>
      <c r="E2" t="str">
        <f>"TBIR"</f>
        <v>TBIR</v>
      </c>
      <c r="F2" t="str">
        <f>"4:11.76"</f>
        <v>4:11.76</v>
      </c>
      <c r="G2" t="s">
        <v>9</v>
      </c>
      <c r="H2" t="s">
        <v>10</v>
      </c>
      <c r="I2" t="s">
        <v>11</v>
      </c>
      <c r="J2" t="s">
        <v>46</v>
      </c>
      <c r="K2" s="1"/>
      <c r="L2" s="1"/>
    </row>
    <row r="3" spans="1:12" x14ac:dyDescent="0.25">
      <c r="A3" t="str">
        <f>"Kate"</f>
        <v>Kate</v>
      </c>
      <c r="B3" t="str">
        <f>"Current"</f>
        <v>Current</v>
      </c>
      <c r="C3" t="str">
        <f t="shared" si="0"/>
        <v>F</v>
      </c>
      <c r="D3" t="str">
        <f>"London Western T.F.C."</f>
        <v>London Western T.F.C.</v>
      </c>
      <c r="E3" t="str">
        <f>"LWTF"</f>
        <v>LWTF</v>
      </c>
      <c r="F3" t="str">
        <f>"4:13.22"</f>
        <v>4:13.22</v>
      </c>
    </row>
    <row r="4" spans="1:12" x14ac:dyDescent="0.25">
      <c r="A4" t="str">
        <f>"Holly"</f>
        <v>Holly</v>
      </c>
      <c r="B4" t="str">
        <f>"MacGillivray"</f>
        <v>MacGillivray</v>
      </c>
      <c r="C4" t="str">
        <f t="shared" si="0"/>
        <v>F</v>
      </c>
      <c r="D4" t="str">
        <f>"Vancouver Thunderbirds"</f>
        <v>Vancouver Thunderbirds</v>
      </c>
      <c r="E4" t="str">
        <f>"TBIR"</f>
        <v>TBIR</v>
      </c>
      <c r="F4" t="str">
        <f>"4:17.92"</f>
        <v>4:17.92</v>
      </c>
      <c r="G4" t="s">
        <v>12</v>
      </c>
      <c r="J4" t="s">
        <v>51</v>
      </c>
    </row>
    <row r="5" spans="1:12" x14ac:dyDescent="0.25">
      <c r="A5" t="str">
        <f>"Mikayla"</f>
        <v>Mikayla</v>
      </c>
      <c r="B5" t="str">
        <f>"Tinkham"</f>
        <v>Tinkham</v>
      </c>
      <c r="C5" t="str">
        <f t="shared" si="0"/>
        <v>F</v>
      </c>
      <c r="D5" t="str">
        <f>"Golden Ears Athletics"</f>
        <v>Golden Ears Athletics</v>
      </c>
      <c r="E5" t="str">
        <f>"GOLD"</f>
        <v>GOLD</v>
      </c>
      <c r="F5" t="str">
        <f>"4:18.84"</f>
        <v>4:18.84</v>
      </c>
    </row>
    <row r="6" spans="1:12" x14ac:dyDescent="0.25">
      <c r="A6" t="str">
        <f>"Rebecca"</f>
        <v>Rebecca</v>
      </c>
      <c r="B6" t="str">
        <f>"Bassett"</f>
        <v>Bassett</v>
      </c>
      <c r="C6" t="str">
        <f t="shared" si="0"/>
        <v>F</v>
      </c>
      <c r="D6" t="str">
        <f>"Pacific Track Club"</f>
        <v>Pacific Track Club</v>
      </c>
      <c r="E6" t="str">
        <f>"PACT"</f>
        <v>PACT</v>
      </c>
      <c r="F6" t="str">
        <f>"4:22.18"</f>
        <v>4:22.18</v>
      </c>
    </row>
    <row r="7" spans="1:12" x14ac:dyDescent="0.25">
      <c r="A7" t="str">
        <f>"Angelina"</f>
        <v>Angelina</v>
      </c>
      <c r="B7" t="str">
        <f>"Shandro"</f>
        <v>Shandro</v>
      </c>
      <c r="C7" t="str">
        <f t="shared" si="0"/>
        <v>F</v>
      </c>
      <c r="D7" t="str">
        <f>"Prairie Inn Harriers Racing Team"</f>
        <v>Prairie Inn Harriers Racing Team</v>
      </c>
      <c r="E7" t="str">
        <f>"PIHR"</f>
        <v>PIHR</v>
      </c>
      <c r="F7" t="str">
        <f>"4:24.83"</f>
        <v>4:24.83</v>
      </c>
    </row>
    <row r="8" spans="1:12" x14ac:dyDescent="0.25">
      <c r="A8" t="str">
        <f>"Alexa"</f>
        <v>Alexa</v>
      </c>
      <c r="B8" t="str">
        <f>"Dow"</f>
        <v>Dow</v>
      </c>
      <c r="C8" t="str">
        <f t="shared" si="0"/>
        <v>F</v>
      </c>
      <c r="D8" t="str">
        <f>"Prairie Inn Harriers Racing Team"</f>
        <v>Prairie Inn Harriers Racing Team</v>
      </c>
      <c r="E8" t="str">
        <f>"PIHR"</f>
        <v>PIHR</v>
      </c>
      <c r="F8" t="str">
        <f>"4:25.29"</f>
        <v>4:25.29</v>
      </c>
    </row>
    <row r="9" spans="1:12" x14ac:dyDescent="0.25">
      <c r="A9" t="str">
        <f>"Katie"</f>
        <v>Katie</v>
      </c>
      <c r="B9" t="str">
        <f>"Newlove"</f>
        <v>Newlove</v>
      </c>
      <c r="C9" t="str">
        <f t="shared" si="0"/>
        <v>F</v>
      </c>
      <c r="D9" t="str">
        <f>"Vancouver Thunderbirds"</f>
        <v>Vancouver Thunderbirds</v>
      </c>
      <c r="E9" t="str">
        <f>"TBIR"</f>
        <v>TBIR</v>
      </c>
      <c r="F9" t="str">
        <f>"4:31.63"</f>
        <v>4:31.63</v>
      </c>
    </row>
    <row r="10" spans="1:12" x14ac:dyDescent="0.25">
      <c r="A10" t="str">
        <f>"Jamie"</f>
        <v>Jamie</v>
      </c>
      <c r="B10" t="str">
        <f>"Hennessey"</f>
        <v>Hennessey</v>
      </c>
      <c r="C10" t="str">
        <f t="shared" si="0"/>
        <v>F</v>
      </c>
      <c r="D10" t="str">
        <f>"Unattached British Columbia"</f>
        <v>Unattached British Columbia</v>
      </c>
      <c r="E10" t="str">
        <f>"UNBC"</f>
        <v>UNBC</v>
      </c>
      <c r="F10" t="str">
        <f>"4:33.49"</f>
        <v>4:33.49</v>
      </c>
    </row>
    <row r="11" spans="1:12" x14ac:dyDescent="0.25">
      <c r="A11" t="str">
        <f>"Rachel"</f>
        <v>Rachel</v>
      </c>
      <c r="B11" t="str">
        <f>"Mortimer"</f>
        <v>Mortimer</v>
      </c>
      <c r="C11" t="str">
        <f t="shared" si="0"/>
        <v>F</v>
      </c>
      <c r="D11" t="str">
        <f>""</f>
        <v/>
      </c>
      <c r="E11" t="str">
        <f>"UNA"</f>
        <v>UNA</v>
      </c>
      <c r="F11" t="str">
        <f>"4:34.43"</f>
        <v>4:34.43</v>
      </c>
    </row>
    <row r="12" spans="1:12" x14ac:dyDescent="0.25">
      <c r="A12" t="str">
        <f>"Julia"</f>
        <v>Julia</v>
      </c>
      <c r="B12" t="str">
        <f>"Howley"</f>
        <v>Howley</v>
      </c>
      <c r="C12" t="str">
        <f t="shared" si="0"/>
        <v>F</v>
      </c>
      <c r="D12" t="str">
        <f>"Vancouver Thunderbirds"</f>
        <v>Vancouver Thunderbirds</v>
      </c>
      <c r="E12" t="str">
        <f>"TBIR"</f>
        <v>TBIR</v>
      </c>
      <c r="F12" t="str">
        <f>"4:35.14"</f>
        <v>4:35.14</v>
      </c>
    </row>
    <row r="14" spans="1:12" x14ac:dyDescent="0.25">
      <c r="A14" t="str">
        <f>"Jenna"</f>
        <v>Jenna</v>
      </c>
      <c r="B14" t="str">
        <f>"Melanson"</f>
        <v>Melanson</v>
      </c>
      <c r="C14" t="str">
        <f t="shared" ref="C14:C25" si="1">"F"</f>
        <v>F</v>
      </c>
      <c r="D14" t="str">
        <f>"Vancouver Thunderbirds"</f>
        <v>Vancouver Thunderbirds</v>
      </c>
      <c r="E14" t="str">
        <f>"TBIR"</f>
        <v>TBIR</v>
      </c>
      <c r="F14" t="str">
        <f>"4:35.00"</f>
        <v>4:35.00</v>
      </c>
      <c r="H14" t="s">
        <v>13</v>
      </c>
      <c r="I14" t="s">
        <v>14</v>
      </c>
    </row>
    <row r="15" spans="1:12" x14ac:dyDescent="0.25">
      <c r="A15" t="str">
        <f>"Manon"</f>
        <v>Manon</v>
      </c>
      <c r="B15" t="str">
        <f>"Plouvier"</f>
        <v>Plouvier</v>
      </c>
      <c r="C15" t="str">
        <f t="shared" si="1"/>
        <v>F</v>
      </c>
      <c r="D15" t="str">
        <f>"Vancouver Thunderbirds"</f>
        <v>Vancouver Thunderbirds</v>
      </c>
      <c r="E15" t="str">
        <f>"TBIR"</f>
        <v>TBIR</v>
      </c>
      <c r="F15" t="str">
        <f>"4:36.00"</f>
        <v>4:36.00</v>
      </c>
    </row>
    <row r="16" spans="1:12" x14ac:dyDescent="0.25">
      <c r="A16" t="str">
        <f>"Ella"</f>
        <v>Ella</v>
      </c>
      <c r="B16" t="str">
        <f>"Ballard"</f>
        <v>Ballard</v>
      </c>
      <c r="C16" t="str">
        <f t="shared" si="1"/>
        <v>F</v>
      </c>
      <c r="D16" t="str">
        <f>"Prairie Inn Harriers Racing Team"</f>
        <v>Prairie Inn Harriers Racing Team</v>
      </c>
      <c r="E16" t="str">
        <f>"PIHR"</f>
        <v>PIHR</v>
      </c>
      <c r="F16" t="str">
        <f>"4:38.23"</f>
        <v>4:38.23</v>
      </c>
    </row>
    <row r="17" spans="1:9" x14ac:dyDescent="0.25">
      <c r="A17" t="str">
        <f>"Nicole"</f>
        <v>Nicole</v>
      </c>
      <c r="B17" t="str">
        <f>"Lacis"</f>
        <v>Lacis</v>
      </c>
      <c r="C17" t="str">
        <f t="shared" si="1"/>
        <v>F</v>
      </c>
      <c r="D17" t="str">
        <f>"Vancouver Thunderbirds"</f>
        <v>Vancouver Thunderbirds</v>
      </c>
      <c r="E17" t="str">
        <f>"TBIR"</f>
        <v>TBIR</v>
      </c>
      <c r="F17" t="str">
        <f>"4:38.63"</f>
        <v>4:38.63</v>
      </c>
    </row>
    <row r="18" spans="1:9" x14ac:dyDescent="0.25">
      <c r="A18" t="str">
        <f>"Laura"</f>
        <v>Laura</v>
      </c>
      <c r="B18" t="str">
        <f>"Yantha"</f>
        <v>Yantha</v>
      </c>
      <c r="C18" t="str">
        <f t="shared" si="1"/>
        <v>F</v>
      </c>
      <c r="D18" t="str">
        <f>"Unattached British Columbia"</f>
        <v>Unattached British Columbia</v>
      </c>
      <c r="E18" t="str">
        <f>"UNBC"</f>
        <v>UNBC</v>
      </c>
      <c r="F18" t="str">
        <f>"4:45.00"</f>
        <v>4:45.00</v>
      </c>
    </row>
    <row r="19" spans="1:9" x14ac:dyDescent="0.25">
      <c r="A19" t="str">
        <f>"Katherine"</f>
        <v>Katherine</v>
      </c>
      <c r="B19" t="str">
        <f>"Watson"</f>
        <v>Watson</v>
      </c>
      <c r="C19" t="str">
        <f t="shared" si="1"/>
        <v>F</v>
      </c>
      <c r="D19" t="str">
        <f>"Vancouver Falcons Athletic Club"</f>
        <v>Vancouver Falcons Athletic Club</v>
      </c>
      <c r="E19" t="str">
        <f>"VFAC"</f>
        <v>VFAC</v>
      </c>
      <c r="F19" t="str">
        <f>"4:50.00"</f>
        <v>4:50.00</v>
      </c>
    </row>
    <row r="20" spans="1:9" x14ac:dyDescent="0.25">
      <c r="A20" t="str">
        <f>"Emma"</f>
        <v>Emma</v>
      </c>
      <c r="B20" t="str">
        <f>"Carter"</f>
        <v>Carter</v>
      </c>
      <c r="C20" t="str">
        <f t="shared" si="1"/>
        <v>F</v>
      </c>
      <c r="D20" t="str">
        <f>"Vancouver Thunderbirds"</f>
        <v>Vancouver Thunderbirds</v>
      </c>
      <c r="E20" t="str">
        <f>"TBIR"</f>
        <v>TBIR</v>
      </c>
      <c r="F20" t="str">
        <f>"4:53.00"</f>
        <v>4:53.00</v>
      </c>
    </row>
    <row r="21" spans="1:9" x14ac:dyDescent="0.25">
      <c r="A21" t="str">
        <f>"Skye"</f>
        <v>Skye</v>
      </c>
      <c r="B21" t="str">
        <f>"Higgins"</f>
        <v>Higgins</v>
      </c>
      <c r="C21" t="str">
        <f t="shared" si="1"/>
        <v>F</v>
      </c>
      <c r="D21" t="str">
        <f>"Vancouver Thunderbirds"</f>
        <v>Vancouver Thunderbirds</v>
      </c>
      <c r="E21" t="str">
        <f>"TBIR"</f>
        <v>TBIR</v>
      </c>
      <c r="F21" t="str">
        <f>"4:58.18"</f>
        <v>4:58.18</v>
      </c>
    </row>
    <row r="22" spans="1:9" x14ac:dyDescent="0.25">
      <c r="A22" t="str">
        <f>"Emma"</f>
        <v>Emma</v>
      </c>
      <c r="B22" t="str">
        <f>"Jourdain"</f>
        <v>Jourdain</v>
      </c>
      <c r="C22" t="str">
        <f t="shared" si="1"/>
        <v>F</v>
      </c>
      <c r="D22" t="str">
        <f>"Vancouver Falcons Athletic Club"</f>
        <v>Vancouver Falcons Athletic Club</v>
      </c>
      <c r="E22" t="str">
        <f>"VFAC"</f>
        <v>VFAC</v>
      </c>
      <c r="F22" t="str">
        <f>"5:00.00"</f>
        <v>5:00.00</v>
      </c>
    </row>
    <row r="23" spans="1:9" x14ac:dyDescent="0.25">
      <c r="A23" t="str">
        <f>"Lucie"</f>
        <v>Lucie</v>
      </c>
      <c r="B23" t="str">
        <f>"King"</f>
        <v>King</v>
      </c>
      <c r="C23" t="str">
        <f t="shared" si="1"/>
        <v>F</v>
      </c>
      <c r="D23" t="str">
        <f>"Ocean Athletics Track &amp; Field Club"</f>
        <v>Ocean Athletics Track &amp; Field Club</v>
      </c>
      <c r="E23" t="str">
        <f>"OATF"</f>
        <v>OATF</v>
      </c>
      <c r="F23" t="str">
        <f>"5:06.02"</f>
        <v>5:06.02</v>
      </c>
    </row>
    <row r="24" spans="1:9" x14ac:dyDescent="0.25">
      <c r="A24" t="str">
        <f>"Erica"</f>
        <v>Erica</v>
      </c>
      <c r="B24" t="str">
        <f>"Smith"</f>
        <v>Smith</v>
      </c>
      <c r="C24" t="str">
        <f t="shared" si="1"/>
        <v>F</v>
      </c>
      <c r="D24" t="str">
        <f>"Unattached British Columbia"</f>
        <v>Unattached British Columbia</v>
      </c>
      <c r="E24" t="str">
        <f>"UNBC"</f>
        <v>UNBC</v>
      </c>
      <c r="F24" t="str">
        <f>"5:10.00"</f>
        <v>5:10.00</v>
      </c>
    </row>
    <row r="25" spans="1:9" x14ac:dyDescent="0.25">
      <c r="A25" t="str">
        <f>"Pippa"</f>
        <v>Pippa</v>
      </c>
      <c r="B25" t="str">
        <f>"Norman"</f>
        <v>Norman</v>
      </c>
      <c r="C25" t="str">
        <f t="shared" si="1"/>
        <v>F</v>
      </c>
      <c r="D25" t="str">
        <f>"Ottawa Lions T.F.C."</f>
        <v>Ottawa Lions T.F.C.</v>
      </c>
      <c r="E25" t="str">
        <f>"OTTL"</f>
        <v>OTTL</v>
      </c>
      <c r="F25" t="str">
        <f>"5:10.00"</f>
        <v>5:10.00</v>
      </c>
    </row>
    <row r="27" spans="1:9" x14ac:dyDescent="0.25">
      <c r="A27" t="str">
        <f>"Taylor"</f>
        <v>Taylor</v>
      </c>
      <c r="B27" t="str">
        <f>"De Witt"</f>
        <v>De Witt</v>
      </c>
      <c r="C27" t="str">
        <f t="shared" ref="C27:C36" si="2">"F"</f>
        <v>F</v>
      </c>
      <c r="D27" t="str">
        <f>"Vancouver Thunderbirds"</f>
        <v>Vancouver Thunderbirds</v>
      </c>
      <c r="E27" t="str">
        <f>"TBIR"</f>
        <v>TBIR</v>
      </c>
      <c r="F27" t="str">
        <f>"5:15.00"</f>
        <v>5:15.00</v>
      </c>
      <c r="H27" t="s">
        <v>15</v>
      </c>
      <c r="I27" t="s">
        <v>16</v>
      </c>
    </row>
    <row r="28" spans="1:9" x14ac:dyDescent="0.25">
      <c r="A28" t="str">
        <f>"Kezia"</f>
        <v>Kezia</v>
      </c>
      <c r="B28" t="str">
        <f>"Kawamura"</f>
        <v>Kawamura</v>
      </c>
      <c r="C28" t="str">
        <f t="shared" si="2"/>
        <v>F</v>
      </c>
      <c r="D28" t="str">
        <f>"Kajaks Track &amp; Field Club"</f>
        <v>Kajaks Track &amp; Field Club</v>
      </c>
      <c r="E28" t="str">
        <f>"KJAK"</f>
        <v>KJAK</v>
      </c>
      <c r="F28" t="str">
        <f>"5:17.00"</f>
        <v>5:17.00</v>
      </c>
    </row>
    <row r="29" spans="1:9" x14ac:dyDescent="0.25">
      <c r="A29" t="str">
        <f>"Ava"</f>
        <v>Ava</v>
      </c>
      <c r="B29" t="str">
        <f>"Forsyth"</f>
        <v>Forsyth</v>
      </c>
      <c r="C29" t="str">
        <f t="shared" si="2"/>
        <v>F</v>
      </c>
      <c r="D29" t="str">
        <f>"Vancouver Thunderbirds"</f>
        <v>Vancouver Thunderbirds</v>
      </c>
      <c r="E29" t="str">
        <f>"TBIR"</f>
        <v>TBIR</v>
      </c>
      <c r="F29" t="str">
        <f>"5:19.20"</f>
        <v>5:19.20</v>
      </c>
    </row>
    <row r="30" spans="1:9" x14ac:dyDescent="0.25">
      <c r="A30" t="str">
        <f>"Jeevut"</f>
        <v>Jeevut</v>
      </c>
      <c r="B30" t="str">
        <f>"Sajjan"</f>
        <v>Sajjan</v>
      </c>
      <c r="C30" t="str">
        <f t="shared" si="2"/>
        <v>F</v>
      </c>
      <c r="D30" t="str">
        <f>"Vancouver Thunderbirds"</f>
        <v>Vancouver Thunderbirds</v>
      </c>
      <c r="E30" t="str">
        <f>"TBIR"</f>
        <v>TBIR</v>
      </c>
      <c r="F30" t="str">
        <f>"5:19.32"</f>
        <v>5:19.32</v>
      </c>
    </row>
    <row r="31" spans="1:9" x14ac:dyDescent="0.25">
      <c r="A31" t="str">
        <f>"Katherine"</f>
        <v>Katherine</v>
      </c>
      <c r="B31" t="str">
        <f>"Kennedy"</f>
        <v>Kennedy</v>
      </c>
      <c r="C31" t="str">
        <f t="shared" si="2"/>
        <v>F</v>
      </c>
      <c r="D31" t="str">
        <f>"Kajaks Track &amp; Field Club"</f>
        <v>Kajaks Track &amp; Field Club</v>
      </c>
      <c r="E31" t="str">
        <f>"KJAK"</f>
        <v>KJAK</v>
      </c>
      <c r="F31" t="str">
        <f>"5:20.00"</f>
        <v>5:20.00</v>
      </c>
    </row>
    <row r="32" spans="1:9" x14ac:dyDescent="0.25">
      <c r="A32" t="str">
        <f>"Juliette"</f>
        <v>Juliette</v>
      </c>
      <c r="B32" t="str">
        <f>"Christie"</f>
        <v>Christie</v>
      </c>
      <c r="C32" t="str">
        <f t="shared" si="2"/>
        <v>F</v>
      </c>
      <c r="D32" t="str">
        <f>"Unattached British Columbia"</f>
        <v>Unattached British Columbia</v>
      </c>
      <c r="E32" t="str">
        <f>"UNBC"</f>
        <v>UNBC</v>
      </c>
      <c r="F32" t="str">
        <f>"5:45.00"</f>
        <v>5:45.00</v>
      </c>
    </row>
    <row r="33" spans="1:10" x14ac:dyDescent="0.25">
      <c r="A33" t="str">
        <f>"Kristina"</f>
        <v>Kristina</v>
      </c>
      <c r="B33" t="str">
        <f>"Jenei"</f>
        <v>Jenei</v>
      </c>
      <c r="C33" t="str">
        <f t="shared" si="2"/>
        <v>F</v>
      </c>
      <c r="D33" t="str">
        <f>"Vancouver Falcons Athletic Club"</f>
        <v>Vancouver Falcons Athletic Club</v>
      </c>
      <c r="E33" t="str">
        <f>"VFAC"</f>
        <v>VFAC</v>
      </c>
      <c r="F33" t="str">
        <f>"6:00.00"</f>
        <v>6:00.00</v>
      </c>
    </row>
    <row r="34" spans="1:10" x14ac:dyDescent="0.25">
      <c r="A34" t="str">
        <f>"Jennifer"</f>
        <v>Jennifer</v>
      </c>
      <c r="B34" t="str">
        <f>"Wilson"</f>
        <v>Wilson</v>
      </c>
      <c r="C34" t="str">
        <f t="shared" si="2"/>
        <v>F</v>
      </c>
      <c r="D34" t="str">
        <f>"Unattached British Columbia"</f>
        <v>Unattached British Columbia</v>
      </c>
      <c r="E34" t="str">
        <f>"UNBC"</f>
        <v>UNBC</v>
      </c>
      <c r="F34" t="str">
        <f>"6:30.00"</f>
        <v>6:30.00</v>
      </c>
    </row>
    <row r="35" spans="1:10" x14ac:dyDescent="0.25">
      <c r="A35" t="str">
        <f>"Bethany"</f>
        <v>Bethany</v>
      </c>
      <c r="B35" t="str">
        <f>"West"</f>
        <v>West</v>
      </c>
      <c r="C35" t="str">
        <f t="shared" si="2"/>
        <v>F</v>
      </c>
      <c r="D35" t="str">
        <f>"Vancouver Falcons Athletic Club"</f>
        <v>Vancouver Falcons Athletic Club</v>
      </c>
      <c r="E35" t="str">
        <f>"VFAC"</f>
        <v>VFAC</v>
      </c>
      <c r="F35" t="str">
        <f>"6:30.00"</f>
        <v>6:30.00</v>
      </c>
    </row>
    <row r="36" spans="1:10" x14ac:dyDescent="0.25">
      <c r="A36" t="str">
        <f>"Jill"</f>
        <v>Jill</v>
      </c>
      <c r="B36" t="str">
        <f>"Delane"</f>
        <v>Delane</v>
      </c>
      <c r="C36" t="str">
        <f t="shared" si="2"/>
        <v>F</v>
      </c>
      <c r="D36" t="str">
        <f>"Lions Gate Road Runners"</f>
        <v>Lions Gate Road Runners</v>
      </c>
      <c r="E36" t="str">
        <f>"LGRR"</f>
        <v>LGRR</v>
      </c>
      <c r="F36" t="str">
        <f>"6:35.00"</f>
        <v>6:35.00</v>
      </c>
    </row>
    <row r="38" spans="1:10" x14ac:dyDescent="0.25">
      <c r="A38" t="str">
        <f>"Robert"</f>
        <v>Robert</v>
      </c>
      <c r="B38" t="str">
        <f>"Heppenstall"</f>
        <v>Heppenstall</v>
      </c>
      <c r="C38" t="str">
        <f t="shared" ref="C38:C59" si="3">"M"</f>
        <v>M</v>
      </c>
      <c r="D38" t="str">
        <f>"Monte Cristo Track Club"</f>
        <v>Monte Cristo Track Club</v>
      </c>
      <c r="E38" t="str">
        <f>"MCTC"</f>
        <v>MCTC</v>
      </c>
      <c r="F38" t="str">
        <f>"3:37.51"</f>
        <v>3:37.51</v>
      </c>
      <c r="G38" t="s">
        <v>9</v>
      </c>
      <c r="H38" t="s">
        <v>17</v>
      </c>
      <c r="I38" t="s">
        <v>18</v>
      </c>
      <c r="J38" t="s">
        <v>48</v>
      </c>
    </row>
    <row r="39" spans="1:10" x14ac:dyDescent="0.25">
      <c r="A39" t="str">
        <f>"Christian"</f>
        <v>Christian</v>
      </c>
      <c r="B39" t="str">
        <f>"Gravel"</f>
        <v>Gravel</v>
      </c>
      <c r="C39" t="str">
        <f t="shared" si="3"/>
        <v>M</v>
      </c>
      <c r="D39" t="str">
        <f>"Vancouver Thunderbirds"</f>
        <v>Vancouver Thunderbirds</v>
      </c>
      <c r="E39" t="str">
        <f>"TBIR"</f>
        <v>TBIR</v>
      </c>
      <c r="F39" t="str">
        <f>"3:45.04"</f>
        <v>3:45.04</v>
      </c>
    </row>
    <row r="40" spans="1:10" x14ac:dyDescent="0.25">
      <c r="A40" t="str">
        <f>"Nicholas"</f>
        <v>Nicholas</v>
      </c>
      <c r="B40" t="str">
        <f>"Bannon"</f>
        <v>Bannon</v>
      </c>
      <c r="C40" t="str">
        <f t="shared" si="3"/>
        <v>M</v>
      </c>
      <c r="D40" t="str">
        <f>"Royal City Athletics Club"</f>
        <v>Royal City Athletics Club</v>
      </c>
      <c r="E40" t="str">
        <f>"RCAO"</f>
        <v>RCAO</v>
      </c>
      <c r="F40" t="str">
        <f>"3:46.04"</f>
        <v>3:46.04</v>
      </c>
    </row>
    <row r="41" spans="1:10" x14ac:dyDescent="0.25">
      <c r="A41" t="str">
        <f>"Tyler"</f>
        <v>Tyler</v>
      </c>
      <c r="B41" t="str">
        <f>"Dozzi"</f>
        <v>Dozzi</v>
      </c>
      <c r="C41" t="str">
        <f t="shared" si="3"/>
        <v>M</v>
      </c>
      <c r="D41" t="str">
        <f>"Vancouver Thunderbirds"</f>
        <v>Vancouver Thunderbirds</v>
      </c>
      <c r="E41" t="str">
        <f>"TBIR"</f>
        <v>TBIR</v>
      </c>
      <c r="F41" t="str">
        <f>"3:47.02"</f>
        <v>3:47.02</v>
      </c>
    </row>
    <row r="42" spans="1:10" x14ac:dyDescent="0.25">
      <c r="A42" t="str">
        <f>"Simon"</f>
        <v>Simon</v>
      </c>
      <c r="B42" t="str">
        <f>"Berube"</f>
        <v>Berube</v>
      </c>
      <c r="C42" t="str">
        <f t="shared" si="3"/>
        <v>M</v>
      </c>
      <c r="D42" t="str">
        <f>"Bison Athletics Club"</f>
        <v>Bison Athletics Club</v>
      </c>
      <c r="E42" t="str">
        <f>"BTFC"</f>
        <v>BTFC</v>
      </c>
      <c r="F42" t="str">
        <f>"3:48.88"</f>
        <v>3:48.88</v>
      </c>
    </row>
    <row r="43" spans="1:10" x14ac:dyDescent="0.25">
      <c r="A43" t="str">
        <f>"Michael"</f>
        <v>Michael</v>
      </c>
      <c r="B43" t="str">
        <f>"Petersen"</f>
        <v>Petersen</v>
      </c>
      <c r="C43" t="str">
        <f t="shared" si="3"/>
        <v>M</v>
      </c>
      <c r="D43" t="str">
        <f>"Royal City Athletics Club"</f>
        <v>Royal City Athletics Club</v>
      </c>
      <c r="E43" t="str">
        <f>"RCAO"</f>
        <v>RCAO</v>
      </c>
      <c r="F43" t="str">
        <f>"3:49.19"</f>
        <v>3:49.19</v>
      </c>
    </row>
    <row r="44" spans="1:10" x14ac:dyDescent="0.25">
      <c r="A44" t="str">
        <f>"Cole"</f>
        <v>Cole</v>
      </c>
      <c r="B44" t="str">
        <f>"Dinsdale"</f>
        <v>Dinsdale</v>
      </c>
      <c r="C44" t="str">
        <f t="shared" si="3"/>
        <v>M</v>
      </c>
      <c r="D44" t="str">
        <f>"Unattached British Columbia"</f>
        <v>Unattached British Columbia</v>
      </c>
      <c r="E44" t="str">
        <f>"UNBC"</f>
        <v>UNBC</v>
      </c>
      <c r="F44" t="str">
        <f>"3:50.19"</f>
        <v>3:50.19</v>
      </c>
    </row>
    <row r="45" spans="1:10" x14ac:dyDescent="0.25">
      <c r="A45" t="str">
        <f>"Ephrem"</f>
        <v>Ephrem</v>
      </c>
      <c r="B45" t="str">
        <f>"Mekonnen"</f>
        <v>Mekonnen</v>
      </c>
      <c r="C45" t="str">
        <f t="shared" si="3"/>
        <v>M</v>
      </c>
      <c r="D45" t="str">
        <f>"Unattached British Columbia"</f>
        <v>Unattached British Columbia</v>
      </c>
      <c r="E45" t="str">
        <f>"UNBC"</f>
        <v>UNBC</v>
      </c>
      <c r="F45" t="str">
        <f>"3:51.36"</f>
        <v>3:51.36</v>
      </c>
    </row>
    <row r="46" spans="1:10" x14ac:dyDescent="0.25">
      <c r="A46" t="str">
        <f>"Caiden"</f>
        <v>Caiden</v>
      </c>
      <c r="B46" t="str">
        <f>"Lee"</f>
        <v>Lee</v>
      </c>
      <c r="C46" t="str">
        <f t="shared" si="3"/>
        <v>M</v>
      </c>
      <c r="D46" t="str">
        <f>"Ocean Athletics Track &amp; Field Club"</f>
        <v>Ocean Athletics Track &amp; Field Club</v>
      </c>
      <c r="E46" t="str">
        <f>"OATF"</f>
        <v>OATF</v>
      </c>
      <c r="F46" t="str">
        <f>"3:51.40"</f>
        <v>3:51.40</v>
      </c>
    </row>
    <row r="47" spans="1:10" x14ac:dyDescent="0.25">
      <c r="A47" t="str">
        <f>"Sam"</f>
        <v>Sam</v>
      </c>
      <c r="B47" t="str">
        <f>"Kinahan"</f>
        <v>Kinahan</v>
      </c>
      <c r="C47" t="str">
        <f t="shared" si="3"/>
        <v>M</v>
      </c>
      <c r="D47" t="str">
        <f>"Royal City Athletics Club"</f>
        <v>Royal City Athletics Club</v>
      </c>
      <c r="E47" t="str">
        <f>"RCAO"</f>
        <v>RCAO</v>
      </c>
      <c r="F47" t="str">
        <f>"3:52.18"</f>
        <v>3:52.18</v>
      </c>
    </row>
    <row r="48" spans="1:10" x14ac:dyDescent="0.25">
      <c r="A48" t="str">
        <f>"Riley"</f>
        <v>Riley</v>
      </c>
      <c r="B48" t="str">
        <f>"Miller"</f>
        <v>Miller</v>
      </c>
      <c r="C48" t="str">
        <f t="shared" si="3"/>
        <v>M</v>
      </c>
      <c r="D48" t="str">
        <f>"Coastal Track Club"</f>
        <v>Coastal Track Club</v>
      </c>
      <c r="E48" t="str">
        <f>"CTC1"</f>
        <v>CTC1</v>
      </c>
      <c r="F48" t="str">
        <f>"3:53.78"</f>
        <v>3:53.78</v>
      </c>
    </row>
    <row r="50" spans="1:10" x14ac:dyDescent="0.25">
      <c r="A50" t="str">
        <f>"Lucas"</f>
        <v>Lucas</v>
      </c>
      <c r="B50" t="str">
        <f>"Bruchet"</f>
        <v>Bruchet</v>
      </c>
      <c r="C50" t="str">
        <f t="shared" si="3"/>
        <v>M</v>
      </c>
      <c r="D50" t="str">
        <f>"Mile2Marathon"</f>
        <v>Mile2Marathon</v>
      </c>
      <c r="E50" t="str">
        <f>"MI2M"</f>
        <v>MI2M</v>
      </c>
      <c r="F50" t="str">
        <f>"3:37.79"</f>
        <v>3:37.79</v>
      </c>
      <c r="G50" t="s">
        <v>9</v>
      </c>
      <c r="H50" t="s">
        <v>19</v>
      </c>
      <c r="I50" t="s">
        <v>20</v>
      </c>
      <c r="J50" t="s">
        <v>49</v>
      </c>
    </row>
    <row r="51" spans="1:10" x14ac:dyDescent="0.25">
      <c r="A51" t="str">
        <f>"Bill"</f>
        <v>Bill</v>
      </c>
      <c r="B51" t="str">
        <f>"Makwae"</f>
        <v>Makwae</v>
      </c>
      <c r="C51" t="str">
        <f t="shared" si="3"/>
        <v>M</v>
      </c>
      <c r="D51" t="str">
        <f>"Unattached British Columbia"</f>
        <v>Unattached British Columbia</v>
      </c>
      <c r="E51" t="str">
        <f>"UNBC"</f>
        <v>UNBC</v>
      </c>
      <c r="F51" t="str">
        <f>"3:54.14"</f>
        <v>3:54.14</v>
      </c>
    </row>
    <row r="52" spans="1:10" x14ac:dyDescent="0.25">
      <c r="A52" t="str">
        <f>"Tomas"</f>
        <v>Tomas</v>
      </c>
      <c r="B52" t="str">
        <f>"Chapman"</f>
        <v>Chapman</v>
      </c>
      <c r="C52" t="str">
        <f t="shared" si="3"/>
        <v>M</v>
      </c>
      <c r="D52" t="str">
        <f>"Unattached British Columbia"</f>
        <v>Unattached British Columbia</v>
      </c>
      <c r="E52" t="str">
        <f>"UNBC"</f>
        <v>UNBC</v>
      </c>
      <c r="F52" t="str">
        <f>"3:55.54"</f>
        <v>3:55.54</v>
      </c>
    </row>
    <row r="53" spans="1:10" x14ac:dyDescent="0.25">
      <c r="A53" t="str">
        <f>"Jose"</f>
        <v>Jose</v>
      </c>
      <c r="B53" t="str">
        <f>"Castro"</f>
        <v>Castro</v>
      </c>
      <c r="C53" t="str">
        <f t="shared" si="3"/>
        <v>M</v>
      </c>
      <c r="D53" t="str">
        <f>"Unattached British Columbia"</f>
        <v>Unattached British Columbia</v>
      </c>
      <c r="E53" t="str">
        <f>"UNBC"</f>
        <v>UNBC</v>
      </c>
      <c r="F53" t="str">
        <f>"3:55.73"</f>
        <v>3:55.73</v>
      </c>
    </row>
    <row r="54" spans="1:10" x14ac:dyDescent="0.25">
      <c r="A54" t="str">
        <f>"Joshua"</f>
        <v>Joshua</v>
      </c>
      <c r="B54" t="str">
        <f>"Kozelj"</f>
        <v>Kozelj</v>
      </c>
      <c r="C54" t="str">
        <f t="shared" si="3"/>
        <v>M</v>
      </c>
      <c r="D54" t="str">
        <f>"Unattached British Columbia"</f>
        <v>Unattached British Columbia</v>
      </c>
      <c r="E54" t="str">
        <f>"UNBC"</f>
        <v>UNBC</v>
      </c>
      <c r="F54" t="str">
        <f>"3:58.34"</f>
        <v>3:58.34</v>
      </c>
    </row>
    <row r="55" spans="1:10" x14ac:dyDescent="0.25">
      <c r="A55" t="str">
        <f>"Stefan"</f>
        <v>Stefan</v>
      </c>
      <c r="B55" t="str">
        <f>"Biro"</f>
        <v>Biro</v>
      </c>
      <c r="C55" t="str">
        <f t="shared" si="3"/>
        <v>M</v>
      </c>
      <c r="D55" t="str">
        <f>"Unattached British Columbia"</f>
        <v>Unattached British Columbia</v>
      </c>
      <c r="E55" t="str">
        <f>"UNBC"</f>
        <v>UNBC</v>
      </c>
      <c r="F55" t="str">
        <f>"3:59.01"</f>
        <v>3:59.01</v>
      </c>
    </row>
    <row r="56" spans="1:10" x14ac:dyDescent="0.25">
      <c r="A56" t="str">
        <f>"Kaden"</f>
        <v>Kaden</v>
      </c>
      <c r="B56" t="str">
        <f>"Kingsmith"</f>
        <v>Kingsmith</v>
      </c>
      <c r="C56" t="str">
        <f t="shared" si="3"/>
        <v>M</v>
      </c>
      <c r="D56" t="str">
        <f>"CALGARY SPARTANS"</f>
        <v>CALGARY SPARTANS</v>
      </c>
      <c r="E56" t="str">
        <f>"CALS"</f>
        <v>CALS</v>
      </c>
      <c r="F56" t="str">
        <f>"3:59.17"</f>
        <v>3:59.17</v>
      </c>
    </row>
    <row r="57" spans="1:10" x14ac:dyDescent="0.25">
      <c r="A57" t="str">
        <f>"Aiden"</f>
        <v>Aiden</v>
      </c>
      <c r="B57" t="str">
        <f>"Miller"</f>
        <v>Miller</v>
      </c>
      <c r="C57" t="str">
        <f t="shared" si="3"/>
        <v>M</v>
      </c>
      <c r="D57" t="str">
        <f>"Coastal Track Club"</f>
        <v>Coastal Track Club</v>
      </c>
      <c r="E57" t="str">
        <f>"CTC1"</f>
        <v>CTC1</v>
      </c>
      <c r="F57" t="str">
        <f>"3:59.20"</f>
        <v>3:59.20</v>
      </c>
    </row>
    <row r="58" spans="1:10" x14ac:dyDescent="0.25">
      <c r="A58" t="str">
        <f>"Tion"</f>
        <v>Tion</v>
      </c>
      <c r="B58" t="str">
        <f>"McLeish"</f>
        <v>McLeish</v>
      </c>
      <c r="C58" t="str">
        <f t="shared" si="3"/>
        <v>M</v>
      </c>
      <c r="D58" t="str">
        <f>"Victoria Speed Project"</f>
        <v>Victoria Speed Project</v>
      </c>
      <c r="E58" t="str">
        <f>"VICS"</f>
        <v>VICS</v>
      </c>
      <c r="F58" t="str">
        <f>"3:59.49"</f>
        <v>3:59.49</v>
      </c>
    </row>
    <row r="59" spans="1:10" x14ac:dyDescent="0.25">
      <c r="A59" t="str">
        <f>"Michael"</f>
        <v>Michael</v>
      </c>
      <c r="B59" t="str">
        <f>"Barber"</f>
        <v>Barber</v>
      </c>
      <c r="C59" t="str">
        <f t="shared" si="3"/>
        <v>M</v>
      </c>
      <c r="D59" t="str">
        <f>"Prairie Inn Harriers Racing Team"</f>
        <v>Prairie Inn Harriers Racing Team</v>
      </c>
      <c r="E59" t="str">
        <f>"PIHR"</f>
        <v>PIHR</v>
      </c>
      <c r="F59" t="str">
        <f>"4:00.62"</f>
        <v>4:00.62</v>
      </c>
    </row>
    <row r="61" spans="1:10" x14ac:dyDescent="0.25">
      <c r="A61" t="str">
        <f>"Louis-Carlos"</f>
        <v>Louis-Carlos</v>
      </c>
      <c r="B61" t="str">
        <f>"Vargas"</f>
        <v>Vargas</v>
      </c>
      <c r="C61" t="str">
        <f t="shared" ref="C61:C71" si="4">"M"</f>
        <v>M</v>
      </c>
      <c r="D61" t="str">
        <f>"Indépendant"</f>
        <v>Indépendant</v>
      </c>
      <c r="E61" t="str">
        <f>"ZIND"</f>
        <v>ZIND</v>
      </c>
      <c r="F61" t="str">
        <f>"3:45.65"</f>
        <v>3:45.65</v>
      </c>
      <c r="G61" t="s">
        <v>9</v>
      </c>
      <c r="H61" t="s">
        <v>21</v>
      </c>
      <c r="I61" t="s">
        <v>22</v>
      </c>
      <c r="J61" t="s">
        <v>50</v>
      </c>
    </row>
    <row r="62" spans="1:10" x14ac:dyDescent="0.25">
      <c r="A62" t="str">
        <f>"Liam"</f>
        <v>Liam</v>
      </c>
      <c r="B62" t="str">
        <f>"Stanley"</f>
        <v>Stanley</v>
      </c>
      <c r="C62" t="str">
        <f t="shared" si="4"/>
        <v>M</v>
      </c>
      <c r="D62" t="str">
        <f>"Prairie Inn Harriers Racing Team"</f>
        <v>Prairie Inn Harriers Racing Team</v>
      </c>
      <c r="E62" t="str">
        <f>"PIHR"</f>
        <v>PIHR</v>
      </c>
      <c r="F62" t="str">
        <f>"4:03.25"</f>
        <v>4:03.25</v>
      </c>
    </row>
    <row r="63" spans="1:10" x14ac:dyDescent="0.25">
      <c r="A63" t="str">
        <f>"Kai"</f>
        <v>Kai</v>
      </c>
      <c r="B63" t="str">
        <f>"Martland"</f>
        <v>Martland</v>
      </c>
      <c r="C63" t="str">
        <f t="shared" si="4"/>
        <v>M</v>
      </c>
      <c r="D63" t="str">
        <f>"Vancouver Thunderbirds"</f>
        <v>Vancouver Thunderbirds</v>
      </c>
      <c r="E63" t="str">
        <f>"TBIR"</f>
        <v>TBIR</v>
      </c>
      <c r="F63" t="str">
        <f>"4:05.02"</f>
        <v>4:05.02</v>
      </c>
    </row>
    <row r="64" spans="1:10" x14ac:dyDescent="0.25">
      <c r="A64" t="str">
        <f>"Mitchell"</f>
        <v>Mitchell</v>
      </c>
      <c r="B64" t="str">
        <f>"Klassen"</f>
        <v>Klassen</v>
      </c>
      <c r="C64" t="str">
        <f t="shared" si="4"/>
        <v>M</v>
      </c>
      <c r="D64" t="str">
        <f>"Vancouver Thunderbirds"</f>
        <v>Vancouver Thunderbirds</v>
      </c>
      <c r="E64" t="str">
        <f>"TBIR"</f>
        <v>TBIR</v>
      </c>
      <c r="F64" t="str">
        <f>"4:05.89"</f>
        <v>4:05.89</v>
      </c>
    </row>
    <row r="65" spans="1:9" x14ac:dyDescent="0.25">
      <c r="A65" t="str">
        <f>"Basil"</f>
        <v>Basil</v>
      </c>
      <c r="B65" t="str">
        <f>"Parkins"</f>
        <v>Parkins</v>
      </c>
      <c r="C65" t="str">
        <f t="shared" si="4"/>
        <v>M</v>
      </c>
      <c r="D65" t="str">
        <f>"Prairie Inn Harriers Racing Team"</f>
        <v>Prairie Inn Harriers Racing Team</v>
      </c>
      <c r="E65" t="str">
        <f>"PIHR"</f>
        <v>PIHR</v>
      </c>
      <c r="F65" t="str">
        <f>"4:06.85"</f>
        <v>4:06.85</v>
      </c>
    </row>
    <row r="66" spans="1:9" x14ac:dyDescent="0.25">
      <c r="A66" t="str">
        <f>"Max"</f>
        <v>Max</v>
      </c>
      <c r="B66" t="str">
        <f>"Holmes"</f>
        <v>Holmes</v>
      </c>
      <c r="C66" t="str">
        <f t="shared" si="4"/>
        <v>M</v>
      </c>
      <c r="D66" t="str">
        <f>"Vancouver Thunderbirds"</f>
        <v>Vancouver Thunderbirds</v>
      </c>
      <c r="E66" t="str">
        <f>"TBIR"</f>
        <v>TBIR</v>
      </c>
      <c r="F66" t="str">
        <f>"4:07.44"</f>
        <v>4:07.44</v>
      </c>
    </row>
    <row r="67" spans="1:9" x14ac:dyDescent="0.25">
      <c r="A67" t="str">
        <f>"Tyler"</f>
        <v>Tyler</v>
      </c>
      <c r="B67" t="str">
        <f>"Browne"</f>
        <v>Browne</v>
      </c>
      <c r="C67" t="str">
        <f t="shared" si="4"/>
        <v>M</v>
      </c>
      <c r="D67" t="str">
        <f>"Prairie Inn Harriers Racing Team"</f>
        <v>Prairie Inn Harriers Racing Team</v>
      </c>
      <c r="E67" t="str">
        <f>"PIHR"</f>
        <v>PIHR</v>
      </c>
      <c r="F67" t="str">
        <f>"4:08.00"</f>
        <v>4:08.00</v>
      </c>
    </row>
    <row r="68" spans="1:9" x14ac:dyDescent="0.25">
      <c r="A68" t="str">
        <f>"Kaelem"</f>
        <v>Kaelem</v>
      </c>
      <c r="B68" t="str">
        <f>"Dumont"</f>
        <v>Dumont</v>
      </c>
      <c r="C68" t="str">
        <f t="shared" si="4"/>
        <v>M</v>
      </c>
      <c r="D68" t="str">
        <f>"Ocean Athletics Track &amp; Field Club"</f>
        <v>Ocean Athletics Track &amp; Field Club</v>
      </c>
      <c r="E68" t="str">
        <f>"OATF"</f>
        <v>OATF</v>
      </c>
      <c r="F68" t="str">
        <f>"4:08.33"</f>
        <v>4:08.33</v>
      </c>
    </row>
    <row r="69" spans="1:9" x14ac:dyDescent="0.25">
      <c r="A69" t="str">
        <f>"Nicholas"</f>
        <v>Nicholas</v>
      </c>
      <c r="B69" t="str">
        <f>"Browne"</f>
        <v>Browne</v>
      </c>
      <c r="C69" t="str">
        <f t="shared" si="4"/>
        <v>M</v>
      </c>
      <c r="D69" t="str">
        <f>"Vancouver Falcons Athletic Club"</f>
        <v>Vancouver Falcons Athletic Club</v>
      </c>
      <c r="E69" t="str">
        <f>"VFAC"</f>
        <v>VFAC</v>
      </c>
      <c r="F69" t="str">
        <f>"4:09.00"</f>
        <v>4:09.00</v>
      </c>
    </row>
    <row r="70" spans="1:9" x14ac:dyDescent="0.25">
      <c r="A70" t="str">
        <f>"Steven"</f>
        <v>Steven</v>
      </c>
      <c r="B70" t="str">
        <f>"Brittain"</f>
        <v>Brittain</v>
      </c>
      <c r="C70" t="str">
        <f t="shared" si="4"/>
        <v>M</v>
      </c>
      <c r="D70" t="str">
        <f>"Ocean Athletics Track &amp; Field Club"</f>
        <v>Ocean Athletics Track &amp; Field Club</v>
      </c>
      <c r="E70" t="str">
        <f>"OATF"</f>
        <v>OATF</v>
      </c>
      <c r="F70" t="str">
        <f>"4:09.81"</f>
        <v>4:09.81</v>
      </c>
    </row>
    <row r="71" spans="1:9" x14ac:dyDescent="0.25">
      <c r="A71" t="str">
        <f>"Lungelo Charli"</f>
        <v>Lungelo Charli</v>
      </c>
      <c r="B71" t="str">
        <f>"Mlotshwa"</f>
        <v>Mlotshwa</v>
      </c>
      <c r="C71" t="str">
        <f t="shared" si="4"/>
        <v>M</v>
      </c>
      <c r="D71" t="str">
        <f>"Prairie Inn Harriers Racing Team"</f>
        <v>Prairie Inn Harriers Racing Team</v>
      </c>
      <c r="E71" t="str">
        <f>"PIHR"</f>
        <v>PIHR</v>
      </c>
      <c r="F71" t="str">
        <f>"4:10.00"</f>
        <v>4:10.00</v>
      </c>
    </row>
    <row r="73" spans="1:9" x14ac:dyDescent="0.25">
      <c r="A73" t="str">
        <f>"Julian"</f>
        <v>Julian</v>
      </c>
      <c r="B73" t="str">
        <f>"Cameron"</f>
        <v>Cameron</v>
      </c>
      <c r="C73" t="str">
        <f t="shared" ref="C73:C84" si="5">"M"</f>
        <v>M</v>
      </c>
      <c r="D73" t="str">
        <f>"Prairie Inn Harriers Racing Team"</f>
        <v>Prairie Inn Harriers Racing Team</v>
      </c>
      <c r="E73" t="str">
        <f>"PIHR"</f>
        <v>PIHR</v>
      </c>
      <c r="F73" t="str">
        <f>"4:12.00"</f>
        <v>4:12.00</v>
      </c>
      <c r="H73" t="s">
        <v>23</v>
      </c>
      <c r="I73" t="s">
        <v>24</v>
      </c>
    </row>
    <row r="74" spans="1:9" x14ac:dyDescent="0.25">
      <c r="A74" t="str">
        <f>"Mark"</f>
        <v>Mark</v>
      </c>
      <c r="B74" t="str">
        <f>"Molina"</f>
        <v>Molina</v>
      </c>
      <c r="C74" t="str">
        <f t="shared" si="5"/>
        <v>M</v>
      </c>
      <c r="D74" t="str">
        <f>"Valley Royals Track &amp; Field Club"</f>
        <v>Valley Royals Track &amp; Field Club</v>
      </c>
      <c r="E74" t="str">
        <f>"VRTC"</f>
        <v>VRTC</v>
      </c>
      <c r="F74" t="str">
        <f>"4:12.44"</f>
        <v>4:12.44</v>
      </c>
    </row>
    <row r="75" spans="1:9" x14ac:dyDescent="0.25">
      <c r="A75" t="str">
        <f>"Jordan"</f>
        <v>Jordan</v>
      </c>
      <c r="B75" t="str">
        <f>"Werstiuk"</f>
        <v>Werstiuk</v>
      </c>
      <c r="C75" t="str">
        <f t="shared" si="5"/>
        <v>M</v>
      </c>
      <c r="D75" t="str">
        <f>"Vancouver Thunderbirds"</f>
        <v>Vancouver Thunderbirds</v>
      </c>
      <c r="E75" t="str">
        <f>"TBIR"</f>
        <v>TBIR</v>
      </c>
      <c r="F75" t="str">
        <f>"4:13.49"</f>
        <v>4:13.49</v>
      </c>
    </row>
    <row r="76" spans="1:9" x14ac:dyDescent="0.25">
      <c r="A76" t="str">
        <f>"Brandon"</f>
        <v>Brandon</v>
      </c>
      <c r="B76" t="str">
        <f>"Landa-Ahn"</f>
        <v>Landa-Ahn</v>
      </c>
      <c r="C76" t="str">
        <f t="shared" si="5"/>
        <v>M</v>
      </c>
      <c r="D76" t="str">
        <f>"Unattached British Columbia"</f>
        <v>Unattached British Columbia</v>
      </c>
      <c r="E76" t="str">
        <f>"UNBC"</f>
        <v>UNBC</v>
      </c>
      <c r="F76" t="str">
        <f>"4:15.11"</f>
        <v>4:15.11</v>
      </c>
    </row>
    <row r="77" spans="1:9" x14ac:dyDescent="0.25">
      <c r="A77" t="str">
        <f>"Ammad"</f>
        <v>Ammad</v>
      </c>
      <c r="B77" t="str">
        <f>"Hussain"</f>
        <v>Hussain</v>
      </c>
      <c r="C77" t="str">
        <f t="shared" si="5"/>
        <v>M</v>
      </c>
      <c r="D77" t="str">
        <f>"Vancouver Thunderbirds"</f>
        <v>Vancouver Thunderbirds</v>
      </c>
      <c r="E77" t="str">
        <f>"TBIR"</f>
        <v>TBIR</v>
      </c>
      <c r="F77" t="str">
        <f>"4:19.60"</f>
        <v>4:19.60</v>
      </c>
    </row>
    <row r="78" spans="1:9" x14ac:dyDescent="0.25">
      <c r="A78" t="str">
        <f>"Miles"</f>
        <v>Miles</v>
      </c>
      <c r="B78" t="str">
        <f>"Powell"</f>
        <v>Powell</v>
      </c>
      <c r="C78" t="str">
        <f t="shared" si="5"/>
        <v>M</v>
      </c>
      <c r="D78" t="str">
        <f>"Prairie Inn Harriers Racing Team"</f>
        <v>Prairie Inn Harriers Racing Team</v>
      </c>
      <c r="E78" t="str">
        <f>"PIHR"</f>
        <v>PIHR</v>
      </c>
      <c r="F78" t="str">
        <f>"4:28.00"</f>
        <v>4:28.00</v>
      </c>
    </row>
    <row r="79" spans="1:9" x14ac:dyDescent="0.25">
      <c r="A79" t="str">
        <f>"Elijah"</f>
        <v>Elijah</v>
      </c>
      <c r="B79" t="str">
        <f>"Clarke"</f>
        <v>Clarke</v>
      </c>
      <c r="C79" t="str">
        <f t="shared" si="5"/>
        <v>M</v>
      </c>
      <c r="D79" t="str">
        <f>"Vancouver Thunderbirds"</f>
        <v>Vancouver Thunderbirds</v>
      </c>
      <c r="E79" t="str">
        <f>"TBIR"</f>
        <v>TBIR</v>
      </c>
      <c r="F79" t="str">
        <f>"4:30.00"</f>
        <v>4:30.00</v>
      </c>
    </row>
    <row r="80" spans="1:9" x14ac:dyDescent="0.25">
      <c r="A80" t="str">
        <f>"Jonathan"</f>
        <v>Jonathan</v>
      </c>
      <c r="B80" t="str">
        <f>"Behnke"</f>
        <v>Behnke</v>
      </c>
      <c r="C80" t="str">
        <f t="shared" si="5"/>
        <v>M</v>
      </c>
      <c r="D80" t="str">
        <f>"Vancouver Falcons Athletic Club"</f>
        <v>Vancouver Falcons Athletic Club</v>
      </c>
      <c r="E80" t="str">
        <f>"VFAC"</f>
        <v>VFAC</v>
      </c>
      <c r="F80" t="str">
        <f>"4:30.00"</f>
        <v>4:30.00</v>
      </c>
    </row>
    <row r="81" spans="1:9" x14ac:dyDescent="0.25">
      <c r="A81" t="str">
        <f>"Evgeniy"</f>
        <v>Evgeniy</v>
      </c>
      <c r="B81" t="str">
        <f>"Panzhinskiy"</f>
        <v>Panzhinskiy</v>
      </c>
      <c r="C81" t="str">
        <f t="shared" si="5"/>
        <v>M</v>
      </c>
      <c r="D81" t="str">
        <f>""</f>
        <v/>
      </c>
      <c r="E81" t="str">
        <f>"UNA"</f>
        <v>UNA</v>
      </c>
      <c r="F81" t="str">
        <f>"4:30.00"</f>
        <v>4:30.00</v>
      </c>
    </row>
    <row r="82" spans="1:9" x14ac:dyDescent="0.25">
      <c r="A82" t="str">
        <f>"Zachary"</f>
        <v>Zachary</v>
      </c>
      <c r="B82" t="str">
        <f>"Kennedy"</f>
        <v>Kennedy</v>
      </c>
      <c r="C82" t="str">
        <f t="shared" si="5"/>
        <v>M</v>
      </c>
      <c r="D82" t="str">
        <f>"Kajaks Track &amp; Field Club"</f>
        <v>Kajaks Track &amp; Field Club</v>
      </c>
      <c r="E82" t="str">
        <f>"KJAK"</f>
        <v>KJAK</v>
      </c>
      <c r="F82" t="str">
        <f>"4:30.71"</f>
        <v>4:30.71</v>
      </c>
    </row>
    <row r="83" spans="1:9" x14ac:dyDescent="0.25">
      <c r="A83" t="str">
        <f>"Evan"</f>
        <v>Evan</v>
      </c>
      <c r="B83" t="str">
        <f>"Kingsmith"</f>
        <v>Kingsmith</v>
      </c>
      <c r="C83" t="str">
        <f t="shared" si="5"/>
        <v>M</v>
      </c>
      <c r="D83" t="str">
        <f>"CALGARY SPARTANS"</f>
        <v>CALGARY SPARTANS</v>
      </c>
      <c r="E83" t="str">
        <f>"CALS"</f>
        <v>CALS</v>
      </c>
      <c r="F83" t="str">
        <f>"4:31.17"</f>
        <v>4:31.17</v>
      </c>
    </row>
    <row r="84" spans="1:9" x14ac:dyDescent="0.25">
      <c r="A84" t="str">
        <f>"Harris"</f>
        <v>Harris</v>
      </c>
      <c r="B84" t="str">
        <f>"Boomer"</f>
        <v>Boomer</v>
      </c>
      <c r="C84" t="str">
        <f t="shared" si="5"/>
        <v>M</v>
      </c>
      <c r="D84" t="str">
        <f>"Vancouver Thunderbirds"</f>
        <v>Vancouver Thunderbirds</v>
      </c>
      <c r="E84" t="str">
        <f>"TBIR"</f>
        <v>TBIR</v>
      </c>
      <c r="F84" t="str">
        <f>"4:33.53"</f>
        <v>4:33.53</v>
      </c>
    </row>
    <row r="86" spans="1:9" x14ac:dyDescent="0.25">
      <c r="A86" t="str">
        <f>"Dixon"</f>
        <v>Dixon</v>
      </c>
      <c r="B86" t="str">
        <f>"Klassen"</f>
        <v>Klassen</v>
      </c>
      <c r="C86" t="str">
        <f t="shared" ref="C86:C97" si="6">"M"</f>
        <v>M</v>
      </c>
      <c r="D86" t="str">
        <f>"Vancouver Thunderbirds"</f>
        <v>Vancouver Thunderbirds</v>
      </c>
      <c r="E86" t="str">
        <f>"TBIR"</f>
        <v>TBIR</v>
      </c>
      <c r="F86" t="str">
        <f>"4:38.00"</f>
        <v>4:38.00</v>
      </c>
      <c r="H86" t="s">
        <v>25</v>
      </c>
      <c r="I86" t="s">
        <v>26</v>
      </c>
    </row>
    <row r="87" spans="1:9" x14ac:dyDescent="0.25">
      <c r="A87" t="str">
        <f>"Linden"</f>
        <v>Linden</v>
      </c>
      <c r="B87" t="str">
        <f>"Walle-Jensen"</f>
        <v>Walle-Jensen</v>
      </c>
      <c r="C87" t="str">
        <f t="shared" si="6"/>
        <v>M</v>
      </c>
      <c r="D87" t="str">
        <f>"Vancouver Thunderbirds"</f>
        <v>Vancouver Thunderbirds</v>
      </c>
      <c r="E87" t="str">
        <f>"TBIR"</f>
        <v>TBIR</v>
      </c>
      <c r="F87" t="str">
        <f>"4:40.00"</f>
        <v>4:40.00</v>
      </c>
    </row>
    <row r="88" spans="1:9" x14ac:dyDescent="0.25">
      <c r="A88" t="str">
        <f>"Mark"</f>
        <v>Mark</v>
      </c>
      <c r="B88" t="str">
        <f>"Kendall"</f>
        <v>Kendall</v>
      </c>
      <c r="C88" t="str">
        <f t="shared" si="6"/>
        <v>M</v>
      </c>
      <c r="D88" t="str">
        <f>"Vancouver Falcons Athletic Club"</f>
        <v>Vancouver Falcons Athletic Club</v>
      </c>
      <c r="E88" t="str">
        <f>"VFAC"</f>
        <v>VFAC</v>
      </c>
      <c r="F88" t="str">
        <f>"4:43.00"</f>
        <v>4:43.00</v>
      </c>
    </row>
    <row r="89" spans="1:9" x14ac:dyDescent="0.25">
      <c r="A89" t="str">
        <f>"Matthew"</f>
        <v>Matthew</v>
      </c>
      <c r="B89" t="str">
        <f>"Brown"</f>
        <v>Brown</v>
      </c>
      <c r="C89" t="str">
        <f t="shared" si="6"/>
        <v>M</v>
      </c>
      <c r="D89" t="str">
        <f>"Greyhounds Masters Track &amp; Field Club"</f>
        <v>Greyhounds Masters Track &amp; Field Club</v>
      </c>
      <c r="E89" t="str">
        <f>"GREY"</f>
        <v>GREY</v>
      </c>
      <c r="F89" t="str">
        <f>"4:49.73"</f>
        <v>4:49.73</v>
      </c>
    </row>
    <row r="90" spans="1:9" x14ac:dyDescent="0.25">
      <c r="A90" t="str">
        <f>"Warren"</f>
        <v>Warren</v>
      </c>
      <c r="B90" t="str">
        <f>"McCulloch"</f>
        <v>McCulloch</v>
      </c>
      <c r="C90" t="str">
        <f t="shared" si="6"/>
        <v>M</v>
      </c>
      <c r="D90" t="str">
        <f>"Unattached British Columbia"</f>
        <v>Unattached British Columbia</v>
      </c>
      <c r="E90" t="str">
        <f>"UNBC"</f>
        <v>UNBC</v>
      </c>
      <c r="F90" t="str">
        <f>"4:50.00"</f>
        <v>4:50.00</v>
      </c>
    </row>
    <row r="91" spans="1:9" x14ac:dyDescent="0.25">
      <c r="A91" t="str">
        <f>"Michael"</f>
        <v>Michael</v>
      </c>
      <c r="B91" t="str">
        <f>"Schwandt"</f>
        <v>Schwandt</v>
      </c>
      <c r="C91" t="str">
        <f t="shared" si="6"/>
        <v>M</v>
      </c>
      <c r="D91" t="str">
        <f>"Unattached British Columbia"</f>
        <v>Unattached British Columbia</v>
      </c>
      <c r="E91" t="str">
        <f>"UNBC"</f>
        <v>UNBC</v>
      </c>
      <c r="F91" t="str">
        <f>"4:55.00"</f>
        <v>4:55.00</v>
      </c>
    </row>
    <row r="92" spans="1:9" x14ac:dyDescent="0.25">
      <c r="A92" t="str">
        <f>"David"</f>
        <v>David</v>
      </c>
      <c r="B92" t="str">
        <f>"Horan"</f>
        <v>Horan</v>
      </c>
      <c r="C92" t="str">
        <f t="shared" si="6"/>
        <v>M</v>
      </c>
      <c r="D92" t="str">
        <f>"Vancouver Falcons Athletic Club"</f>
        <v>Vancouver Falcons Athletic Club</v>
      </c>
      <c r="E92" t="str">
        <f>"VFAC"</f>
        <v>VFAC</v>
      </c>
      <c r="F92" t="str">
        <f>"4:55.00"</f>
        <v>4:55.00</v>
      </c>
    </row>
    <row r="93" spans="1:9" x14ac:dyDescent="0.25">
      <c r="A93" t="str">
        <f>"Alexandre"</f>
        <v>Alexandre</v>
      </c>
      <c r="B93" t="str">
        <f>"Kervarec"</f>
        <v>Kervarec</v>
      </c>
      <c r="C93" t="str">
        <f t="shared" si="6"/>
        <v>M</v>
      </c>
      <c r="D93" t="str">
        <f>"Vancouver Falcons Athletic Club"</f>
        <v>Vancouver Falcons Athletic Club</v>
      </c>
      <c r="E93" t="str">
        <f>"VFAC"</f>
        <v>VFAC</v>
      </c>
      <c r="F93" t="str">
        <f>"4:55.00"</f>
        <v>4:55.00</v>
      </c>
    </row>
    <row r="94" spans="1:9" x14ac:dyDescent="0.25">
      <c r="A94" t="str">
        <f>"Mikhail"</f>
        <v>Mikhail</v>
      </c>
      <c r="B94" t="str">
        <f>"Titov"</f>
        <v>Titov</v>
      </c>
      <c r="C94" t="str">
        <f t="shared" si="6"/>
        <v>M</v>
      </c>
      <c r="D94" t="str">
        <f>"Ocean Athletics Track &amp; Field Club"</f>
        <v>Ocean Athletics Track &amp; Field Club</v>
      </c>
      <c r="E94" t="str">
        <f>"OATF"</f>
        <v>OATF</v>
      </c>
      <c r="F94" t="str">
        <f>"5:12.81"</f>
        <v>5:12.81</v>
      </c>
    </row>
    <row r="95" spans="1:9" x14ac:dyDescent="0.25">
      <c r="A95" t="str">
        <f>"Kashtin"</f>
        <v>Kashtin</v>
      </c>
      <c r="B95" t="str">
        <f>"Bogart"</f>
        <v>Bogart</v>
      </c>
      <c r="C95" t="str">
        <f t="shared" si="6"/>
        <v>M</v>
      </c>
      <c r="D95" t="str">
        <f>""</f>
        <v/>
      </c>
      <c r="E95" t="str">
        <f>"UNA"</f>
        <v>UNA</v>
      </c>
      <c r="F95" t="str">
        <f>"5:15.00"</f>
        <v>5:15.00</v>
      </c>
    </row>
    <row r="96" spans="1:9" x14ac:dyDescent="0.25">
      <c r="A96" t="str">
        <f>"Nathan"</f>
        <v>Nathan</v>
      </c>
      <c r="B96" t="str">
        <f>"Patel"</f>
        <v>Patel</v>
      </c>
      <c r="C96" t="str">
        <f t="shared" si="6"/>
        <v>M</v>
      </c>
      <c r="D96" t="str">
        <f>"Vancouver Falcons Athletic Club"</f>
        <v>Vancouver Falcons Athletic Club</v>
      </c>
      <c r="E96" t="str">
        <f>"VFAC"</f>
        <v>VFAC</v>
      </c>
      <c r="F96" t="str">
        <f>"5:30.00"</f>
        <v>5:30.00</v>
      </c>
    </row>
    <row r="97" spans="1:6" x14ac:dyDescent="0.25">
      <c r="A97" t="str">
        <f>"Gordon"</f>
        <v>Gordon</v>
      </c>
      <c r="B97" t="str">
        <f>"Christie"</f>
        <v>Christie</v>
      </c>
      <c r="C97" t="str">
        <f t="shared" si="6"/>
        <v>M</v>
      </c>
      <c r="D97" t="str">
        <f>"Unattached British Columbia"</f>
        <v>Unattached British Columbia</v>
      </c>
      <c r="E97" t="str">
        <f>"UNBC"</f>
        <v>UNBC</v>
      </c>
      <c r="F97" t="str">
        <f>"5:30.00"</f>
        <v>5:30.00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1" max="1" width="18" customWidth="1"/>
    <col min="2" max="2" width="11.28515625" bestFit="1" customWidth="1"/>
    <col min="3" max="3" width="16.42578125" customWidth="1"/>
  </cols>
  <sheetData>
    <row r="1" spans="1:3" x14ac:dyDescent="0.25">
      <c r="A1" s="1" t="s">
        <v>44</v>
      </c>
      <c r="B1" s="1" t="s">
        <v>45</v>
      </c>
      <c r="C1" s="1" t="s">
        <v>35</v>
      </c>
    </row>
    <row r="2" spans="1:3" x14ac:dyDescent="0.25">
      <c r="A2" t="s">
        <v>27</v>
      </c>
      <c r="B2" t="s">
        <v>26</v>
      </c>
      <c r="C2" t="s">
        <v>36</v>
      </c>
    </row>
    <row r="3" spans="1:3" x14ac:dyDescent="0.25">
      <c r="A3" t="s">
        <v>28</v>
      </c>
      <c r="B3" t="s">
        <v>24</v>
      </c>
      <c r="C3" t="s">
        <v>37</v>
      </c>
    </row>
    <row r="4" spans="1:3" x14ac:dyDescent="0.25">
      <c r="A4" t="s">
        <v>29</v>
      </c>
      <c r="B4" t="s">
        <v>16</v>
      </c>
      <c r="C4" t="s">
        <v>38</v>
      </c>
    </row>
    <row r="5" spans="1:3" x14ac:dyDescent="0.25">
      <c r="A5" t="s">
        <v>30</v>
      </c>
      <c r="B5" t="s">
        <v>22</v>
      </c>
      <c r="C5" t="s">
        <v>39</v>
      </c>
    </row>
    <row r="6" spans="1:3" x14ac:dyDescent="0.25">
      <c r="A6" t="s">
        <v>31</v>
      </c>
      <c r="B6" t="s">
        <v>14</v>
      </c>
      <c r="C6" t="s">
        <v>40</v>
      </c>
    </row>
    <row r="7" spans="1:3" x14ac:dyDescent="0.25">
      <c r="A7" t="s">
        <v>32</v>
      </c>
      <c r="B7" t="s">
        <v>20</v>
      </c>
      <c r="C7" t="s">
        <v>41</v>
      </c>
    </row>
    <row r="8" spans="1:3" x14ac:dyDescent="0.25">
      <c r="A8" t="s">
        <v>33</v>
      </c>
      <c r="B8" t="s">
        <v>11</v>
      </c>
      <c r="C8" t="s">
        <v>42</v>
      </c>
    </row>
    <row r="9" spans="1:3" x14ac:dyDescent="0.25">
      <c r="A9" t="s">
        <v>34</v>
      </c>
      <c r="B9" t="s">
        <v>18</v>
      </c>
      <c r="C9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Sections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Weiler</dc:creator>
  <cp:lastModifiedBy>Steve Weiler</cp:lastModifiedBy>
  <dcterms:created xsi:type="dcterms:W3CDTF">2022-06-28T19:17:20Z</dcterms:created>
  <dcterms:modified xsi:type="dcterms:W3CDTF">2022-06-28T20:04:12Z</dcterms:modified>
</cp:coreProperties>
</file>